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515" yWindow="1755" windowWidth="20730" windowHeight="1176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/>
  <c r="L19"/>
  <c r="L18"/>
  <c r="L17"/>
  <c r="K20"/>
  <c r="J20"/>
  <c r="M20" s="1"/>
  <c r="E5"/>
  <c r="E6"/>
  <c r="I16"/>
  <c r="J17"/>
  <c r="M17" s="1"/>
  <c r="J18"/>
  <c r="M18" s="1"/>
  <c r="I15"/>
  <c r="J19"/>
  <c r="M19" s="1"/>
  <c r="D16"/>
  <c r="D15"/>
  <c r="J16" l="1"/>
  <c r="M16" s="1"/>
  <c r="J15"/>
  <c r="M15" s="1"/>
  <c r="K15"/>
  <c r="K16"/>
  <c r="D17"/>
  <c r="D18" s="1"/>
  <c r="K17"/>
  <c r="K18"/>
  <c r="K19"/>
  <c r="D13"/>
  <c r="D14" s="1"/>
  <c r="E14" s="1"/>
</calcChain>
</file>

<file path=xl/sharedStrings.xml><?xml version="1.0" encoding="utf-8"?>
<sst xmlns="http://schemas.openxmlformats.org/spreadsheetml/2006/main" count="64" uniqueCount="61">
  <si>
    <t>Dia. Of Exit Pupil</t>
  </si>
  <si>
    <r>
      <t>D</t>
    </r>
    <r>
      <rPr>
        <vertAlign val="subscript"/>
        <sz val="11"/>
        <color theme="1"/>
        <rFont val="Calibri"/>
        <family val="2"/>
        <scheme val="minor"/>
      </rPr>
      <t>ep</t>
    </r>
  </si>
  <si>
    <t>Dia. Of Objective</t>
  </si>
  <si>
    <t>FL of Eyepiece</t>
  </si>
  <si>
    <t>FL of Objective</t>
  </si>
  <si>
    <t>f/ Ratio</t>
  </si>
  <si>
    <t>Eyepiece Field of View</t>
  </si>
  <si>
    <t>Scope Field of View</t>
  </si>
  <si>
    <t>Limiting Magnitude</t>
  </si>
  <si>
    <t>Magnification</t>
  </si>
  <si>
    <t>Resolving Power</t>
  </si>
  <si>
    <t>Surface Brightness</t>
  </si>
  <si>
    <r>
      <t>D</t>
    </r>
    <r>
      <rPr>
        <vertAlign val="subscript"/>
        <sz val="11"/>
        <color theme="1"/>
        <rFont val="Calibri"/>
        <family val="2"/>
        <scheme val="minor"/>
      </rPr>
      <t>0</t>
    </r>
  </si>
  <si>
    <t>fe</t>
  </si>
  <si>
    <r>
      <t>f</t>
    </r>
    <r>
      <rPr>
        <vertAlign val="subscript"/>
        <sz val="11"/>
        <color theme="1"/>
        <rFont val="Calibri"/>
        <family val="2"/>
        <scheme val="minor"/>
      </rPr>
      <t>0</t>
    </r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</si>
  <si>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</si>
  <si>
    <t>M</t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</si>
  <si>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</si>
  <si>
    <t>SB</t>
  </si>
  <si>
    <r>
      <t>FOV</t>
    </r>
    <r>
      <rPr>
        <vertAlign val="subscript"/>
        <sz val="11"/>
        <color theme="1"/>
        <rFont val="Calibri"/>
        <family val="2"/>
        <scheme val="minor"/>
      </rPr>
      <t>scope</t>
    </r>
  </si>
  <si>
    <t>Minimum Mag</t>
  </si>
  <si>
    <t>Wide Field Mag</t>
  </si>
  <si>
    <t>Optimum Mag</t>
  </si>
  <si>
    <t>Maximum Mag</t>
  </si>
  <si>
    <t>Exit Pupil</t>
  </si>
  <si>
    <t>SB(%)</t>
  </si>
  <si>
    <t>Scope Equations</t>
  </si>
  <si>
    <t>Eye Pupil Diameter &amp; Age</t>
  </si>
  <si>
    <t>Age</t>
  </si>
  <si>
    <t>Size(mm)</t>
  </si>
  <si>
    <t>&lt;20</t>
  </si>
  <si>
    <t xml:space="preserve"> arcsec</t>
  </si>
  <si>
    <t>%</t>
  </si>
  <si>
    <t>Surface Brightness &amp; Exit Pupil</t>
  </si>
  <si>
    <t>Scope Properties</t>
  </si>
  <si>
    <r>
      <t>L</t>
    </r>
    <r>
      <rPr>
        <vertAlign val="subscript"/>
        <sz val="11"/>
        <color theme="1"/>
        <rFont val="Calibri"/>
        <family val="2"/>
        <scheme val="minor"/>
      </rPr>
      <t>mag</t>
    </r>
  </si>
  <si>
    <t>°</t>
  </si>
  <si>
    <r>
      <t>FOV</t>
    </r>
    <r>
      <rPr>
        <vertAlign val="subscript"/>
        <sz val="11"/>
        <color theme="1"/>
        <rFont val="Calibri"/>
        <family val="2"/>
        <scheme val="minor"/>
      </rPr>
      <t>e</t>
    </r>
  </si>
  <si>
    <r>
      <t>f</t>
    </r>
    <r>
      <rPr>
        <vertAlign val="subscript"/>
        <sz val="11"/>
        <color theme="1"/>
        <rFont val="Calibri"/>
        <family val="2"/>
        <scheme val="minor"/>
      </rPr>
      <t>e</t>
    </r>
  </si>
  <si>
    <t>http://www.rocketmime.com/astronomy/Telescope/telescope_eqn.html</t>
  </si>
  <si>
    <t>(mm unless noted)</t>
  </si>
  <si>
    <t>x</t>
  </si>
  <si>
    <t>(enter #s in yellow cells; results in gray)</t>
  </si>
  <si>
    <t>X-High Mag</t>
  </si>
  <si>
    <t>└───</t>
  </si>
  <si>
    <t>┌───</t>
  </si>
  <si>
    <t>├───</t>
  </si>
  <si>
    <t>───┼───</t>
  </si>
  <si>
    <t>&lt;──────</t>
  </si>
  <si>
    <t>Max Eye Pupil</t>
  </si>
  <si>
    <t>magnitude</t>
  </si>
  <si>
    <t>mag/in</t>
  </si>
  <si>
    <t>Too-High Mag</t>
  </si>
  <si>
    <t>Normal "High Power"</t>
  </si>
  <si>
    <t>General Observing</t>
  </si>
  <si>
    <t>Greatest Brightness</t>
  </si>
  <si>
    <t>Only for steady nights</t>
  </si>
  <si>
    <t>Close double stars</t>
  </si>
  <si>
    <t>Max Resolving Power of Eye</t>
  </si>
  <si>
    <t>Notes</t>
  </si>
  <si>
    <t>https://www.skyandtelescope.com/astronomy-equipment/choosing-your-telescopes-magnification/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</si>
</sst>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&quot;°&quot;"/>
    <numFmt numFmtId="166" formatCode="0&quot; arcmin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3" borderId="0" xfId="0" applyFill="1"/>
    <xf numFmtId="1" fontId="0" fillId="2" borderId="0" xfId="0" applyNumberFormat="1" applyFill="1"/>
    <xf numFmtId="0" fontId="1" fillId="0" borderId="0" xfId="0" applyFont="1"/>
    <xf numFmtId="164" fontId="0" fillId="2" borderId="0" xfId="0" applyNumberFormat="1" applyFill="1"/>
    <xf numFmtId="165" fontId="0" fillId="2" borderId="0" xfId="0" applyNumberFormat="1" applyFill="1"/>
    <xf numFmtId="1" fontId="1" fillId="2" borderId="0" xfId="0" applyNumberFormat="1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1" fillId="0" borderId="0" xfId="0" applyFont="1" applyAlignment="1">
      <alignment horizontal="left"/>
    </xf>
    <xf numFmtId="166" fontId="0" fillId="0" borderId="0" xfId="0" applyNumberFormat="1"/>
    <xf numFmtId="0" fontId="4" fillId="0" borderId="0" xfId="1"/>
    <xf numFmtId="0" fontId="5" fillId="0" borderId="0" xfId="0" applyFont="1"/>
    <xf numFmtId="0" fontId="6" fillId="0" borderId="0" xfId="0" applyFont="1"/>
    <xf numFmtId="0" fontId="0" fillId="0" borderId="0" xfId="0" quotePrefix="1" applyAlignment="1">
      <alignment horizontal="right"/>
    </xf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G5:H11" totalsRowShown="0">
  <autoFilter ref="G5:H11"/>
  <tableColumns count="2">
    <tableColumn id="1" name="Age"/>
    <tableColumn id="2" name="Size(mm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yandtelescope.com/astronomy-equipment/choosing-your-telescopes-magnification/" TargetMode="External"/><Relationship Id="rId1" Type="http://schemas.openxmlformats.org/officeDocument/2006/relationships/hyperlink" Target="http://www.rocketmime.com/astronomy/Telescope/telescope_eqn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3"/>
  <sheetViews>
    <sheetView tabSelected="1" topLeftCell="A4" workbookViewId="0">
      <selection activeCell="D8" sqref="D8"/>
    </sheetView>
  </sheetViews>
  <sheetFormatPr defaultRowHeight="15"/>
  <cols>
    <col min="2" max="2" width="21.5703125" bestFit="1" customWidth="1"/>
    <col min="3" max="3" width="9.28515625" bestFit="1" customWidth="1"/>
    <col min="4" max="4" width="9.42578125" bestFit="1" customWidth="1"/>
    <col min="5" max="5" width="11" bestFit="1" customWidth="1"/>
    <col min="7" max="7" width="8.140625" customWidth="1"/>
    <col min="8" max="8" width="14.85546875" bestFit="1" customWidth="1"/>
    <col min="14" max="14" width="11.5703125" customWidth="1"/>
  </cols>
  <sheetData>
    <row r="2" spans="2:15" ht="18.75">
      <c r="B2" s="15" t="s">
        <v>34</v>
      </c>
      <c r="C2" s="20" t="s">
        <v>40</v>
      </c>
      <c r="E2" s="19" t="s">
        <v>42</v>
      </c>
    </row>
    <row r="3" spans="2:15" ht="18.75">
      <c r="B3" s="15"/>
      <c r="F3" s="9"/>
    </row>
    <row r="4" spans="2:15" ht="18">
      <c r="B4" t="s">
        <v>2</v>
      </c>
      <c r="C4" t="s">
        <v>12</v>
      </c>
      <c r="D4" s="7">
        <v>406</v>
      </c>
      <c r="G4" s="16" t="s">
        <v>27</v>
      </c>
    </row>
    <row r="5" spans="2:15" ht="18">
      <c r="B5" t="s">
        <v>4</v>
      </c>
      <c r="C5" t="s">
        <v>14</v>
      </c>
      <c r="D5" s="7">
        <v>1827</v>
      </c>
      <c r="E5">
        <f>D4*D6</f>
        <v>1827</v>
      </c>
      <c r="G5" t="s">
        <v>28</v>
      </c>
      <c r="H5" t="s">
        <v>29</v>
      </c>
    </row>
    <row r="6" spans="2:15" ht="18">
      <c r="B6" t="s">
        <v>5</v>
      </c>
      <c r="C6" t="s">
        <v>15</v>
      </c>
      <c r="D6" s="7">
        <v>4.5</v>
      </c>
      <c r="E6" s="2">
        <f>D5/D4</f>
        <v>4.5</v>
      </c>
      <c r="F6" s="21" t="s">
        <v>45</v>
      </c>
      <c r="G6" s="3" t="s">
        <v>30</v>
      </c>
      <c r="H6">
        <v>7.5</v>
      </c>
    </row>
    <row r="7" spans="2:15" ht="18">
      <c r="B7" t="s">
        <v>3</v>
      </c>
      <c r="C7" t="s">
        <v>38</v>
      </c>
      <c r="D7" s="7">
        <v>16</v>
      </c>
      <c r="F7" s="21" t="s">
        <v>46</v>
      </c>
      <c r="G7">
        <v>30</v>
      </c>
      <c r="H7">
        <v>7</v>
      </c>
    </row>
    <row r="8" spans="2:15" ht="18">
      <c r="B8" t="s">
        <v>6</v>
      </c>
      <c r="C8" t="s">
        <v>37</v>
      </c>
      <c r="D8" s="7">
        <v>68</v>
      </c>
      <c r="E8" t="s">
        <v>36</v>
      </c>
      <c r="F8" s="21" t="s">
        <v>46</v>
      </c>
      <c r="G8">
        <v>35</v>
      </c>
      <c r="H8">
        <v>6.5</v>
      </c>
    </row>
    <row r="9" spans="2:15">
      <c r="B9" t="s">
        <v>49</v>
      </c>
      <c r="D9" s="7">
        <v>5.5</v>
      </c>
      <c r="E9" s="3" t="s">
        <v>48</v>
      </c>
      <c r="F9" s="21" t="s">
        <v>47</v>
      </c>
      <c r="G9">
        <v>45</v>
      </c>
      <c r="H9">
        <v>6</v>
      </c>
    </row>
    <row r="10" spans="2:15">
      <c r="F10" s="21" t="s">
        <v>44</v>
      </c>
      <c r="G10">
        <v>60</v>
      </c>
      <c r="H10">
        <v>5.5</v>
      </c>
    </row>
    <row r="11" spans="2:15" ht="18.75">
      <c r="B11" s="15" t="s">
        <v>26</v>
      </c>
      <c r="F11" s="21" t="s">
        <v>44</v>
      </c>
      <c r="G11">
        <v>80</v>
      </c>
      <c r="H11">
        <v>5</v>
      </c>
    </row>
    <row r="12" spans="2:15" ht="18.75">
      <c r="B12" s="15"/>
    </row>
    <row r="13" spans="2:15" ht="18.75">
      <c r="B13" t="s">
        <v>9</v>
      </c>
      <c r="C13" t="s">
        <v>16</v>
      </c>
      <c r="D13" s="8">
        <f>D5/D7</f>
        <v>114.1875</v>
      </c>
      <c r="E13" t="s">
        <v>41</v>
      </c>
      <c r="I13" s="15" t="s">
        <v>33</v>
      </c>
    </row>
    <row r="14" spans="2:15" ht="18">
      <c r="B14" t="s">
        <v>7</v>
      </c>
      <c r="C14" t="s">
        <v>19</v>
      </c>
      <c r="D14" s="11">
        <f>D8/D13</f>
        <v>0.59551176792556104</v>
      </c>
      <c r="E14" s="17">
        <f>D14*60</f>
        <v>35.730706075533661</v>
      </c>
      <c r="I14" s="5" t="s">
        <v>24</v>
      </c>
      <c r="J14" s="6" t="s">
        <v>16</v>
      </c>
      <c r="K14" s="6" t="s">
        <v>13</v>
      </c>
      <c r="L14" s="6" t="s">
        <v>25</v>
      </c>
      <c r="M14" s="6" t="s">
        <v>51</v>
      </c>
      <c r="N14" s="6" t="s">
        <v>59</v>
      </c>
      <c r="O14" s="4"/>
    </row>
    <row r="15" spans="2:15" ht="18">
      <c r="B15" t="s">
        <v>10</v>
      </c>
      <c r="C15" t="s">
        <v>17</v>
      </c>
      <c r="D15" s="10">
        <f>120/D4</f>
        <v>0.29556650246305421</v>
      </c>
      <c r="E15" t="s">
        <v>31</v>
      </c>
      <c r="H15" t="s">
        <v>20</v>
      </c>
      <c r="I15" s="10">
        <f>D9*SQRT(L15/100)</f>
        <v>5.5</v>
      </c>
      <c r="J15" s="8">
        <f>D4/I15</f>
        <v>73.818181818181813</v>
      </c>
      <c r="K15" s="8">
        <f>I15*D6</f>
        <v>24.75</v>
      </c>
      <c r="L15" s="12">
        <v>100</v>
      </c>
      <c r="M15" s="8">
        <f>J15/D4*25.4</f>
        <v>4.6181818181818173</v>
      </c>
      <c r="N15" t="s">
        <v>55</v>
      </c>
    </row>
    <row r="16" spans="2:15" ht="18">
      <c r="B16" t="s">
        <v>8</v>
      </c>
      <c r="C16" t="s">
        <v>35</v>
      </c>
      <c r="D16" s="10">
        <f>2+5*LOG10(D4)</f>
        <v>15.042630167885971</v>
      </c>
      <c r="E16" t="s">
        <v>50</v>
      </c>
      <c r="H16" t="s">
        <v>21</v>
      </c>
      <c r="I16" s="10">
        <f>D9*SQRT(L16/100)</f>
        <v>3.8890872965260117</v>
      </c>
      <c r="J16" s="8">
        <f>D4/I16</f>
        <v>104.39467387699574</v>
      </c>
      <c r="K16" s="8">
        <f>I16*D6</f>
        <v>17.500892834367054</v>
      </c>
      <c r="L16" s="12">
        <v>50</v>
      </c>
      <c r="M16" s="8">
        <f>J16/D4*25.4</f>
        <v>6.5310953607775648</v>
      </c>
      <c r="N16" t="s">
        <v>54</v>
      </c>
    </row>
    <row r="17" spans="2:14" ht="18">
      <c r="B17" t="s">
        <v>0</v>
      </c>
      <c r="C17" t="s">
        <v>1</v>
      </c>
      <c r="D17" s="10">
        <f>IF(D7/D6&gt;D9,D9,D7/D6)</f>
        <v>3.5555555555555554</v>
      </c>
      <c r="H17" t="s">
        <v>22</v>
      </c>
      <c r="I17" s="13">
        <v>2</v>
      </c>
      <c r="J17" s="8">
        <f>D4/I17</f>
        <v>203</v>
      </c>
      <c r="K17" s="8">
        <f>I17*D6</f>
        <v>9</v>
      </c>
      <c r="L17" s="8">
        <f>(I17/D9)^2*100</f>
        <v>13.223140495867769</v>
      </c>
      <c r="M17" s="8">
        <f>J17/D4*25.4</f>
        <v>12.7</v>
      </c>
      <c r="N17" t="s">
        <v>58</v>
      </c>
    </row>
    <row r="18" spans="2:14">
      <c r="B18" t="s">
        <v>11</v>
      </c>
      <c r="C18" t="s">
        <v>18</v>
      </c>
      <c r="D18" s="10">
        <f>(D17/D9)^2*100</f>
        <v>41.791653912866025</v>
      </c>
      <c r="E18" t="s">
        <v>32</v>
      </c>
      <c r="H18" t="s">
        <v>23</v>
      </c>
      <c r="I18" s="13">
        <v>1</v>
      </c>
      <c r="J18" s="8">
        <f>D4/I18</f>
        <v>406</v>
      </c>
      <c r="K18" s="8">
        <f>I18*D6</f>
        <v>4.5</v>
      </c>
      <c r="L18" s="8">
        <f>(I18/D9)^2*100</f>
        <v>3.3057851239669422</v>
      </c>
      <c r="M18" s="8">
        <f>J18/D4*25.4</f>
        <v>25.4</v>
      </c>
      <c r="N18" t="s">
        <v>53</v>
      </c>
    </row>
    <row r="19" spans="2:14">
      <c r="H19" t="s">
        <v>43</v>
      </c>
      <c r="I19" s="14">
        <v>0.66700000000000004</v>
      </c>
      <c r="J19" s="8">
        <f>D4/I19</f>
        <v>608.695652173913</v>
      </c>
      <c r="K19" s="8">
        <f>I19*D6</f>
        <v>3.0015000000000001</v>
      </c>
      <c r="L19" s="8">
        <f>(I19/D9)^2*100</f>
        <v>1.4707074380165293</v>
      </c>
      <c r="M19" s="8">
        <f>J19/D4*25.4</f>
        <v>38.080959520239873</v>
      </c>
      <c r="N19" t="s">
        <v>56</v>
      </c>
    </row>
    <row r="20" spans="2:14">
      <c r="H20" t="s">
        <v>52</v>
      </c>
      <c r="I20" s="22">
        <v>0.5</v>
      </c>
      <c r="J20" s="1">
        <f>D4/I20</f>
        <v>812</v>
      </c>
      <c r="K20" s="8">
        <f>I20*D6</f>
        <v>2.25</v>
      </c>
      <c r="L20" s="8">
        <f>(I20/D9)^2*100</f>
        <v>0.82644628099173556</v>
      </c>
      <c r="M20" s="8">
        <f>J20/D4*25.4</f>
        <v>50.8</v>
      </c>
      <c r="N20" t="s">
        <v>57</v>
      </c>
    </row>
    <row r="22" spans="2:14">
      <c r="B22" s="18" t="s">
        <v>39</v>
      </c>
    </row>
    <row r="23" spans="2:14">
      <c r="B23" s="18" t="s">
        <v>60</v>
      </c>
    </row>
  </sheetData>
  <hyperlinks>
    <hyperlink ref="B22" r:id="rId1"/>
    <hyperlink ref="B23" r:id="rId2"/>
  </hyperlinks>
  <pageMargins left="0.7" right="0.7" top="0.75" bottom="0.75" header="0.3" footer="0.3"/>
  <pageSetup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Keith</dc:creator>
  <cp:lastModifiedBy>Lee Keith</cp:lastModifiedBy>
  <cp:lastPrinted>2019-03-29T20:11:46Z</cp:lastPrinted>
  <dcterms:created xsi:type="dcterms:W3CDTF">2019-03-29T13:01:00Z</dcterms:created>
  <dcterms:modified xsi:type="dcterms:W3CDTF">2019-03-29T22:09:52Z</dcterms:modified>
</cp:coreProperties>
</file>